
<file path=[Content_Types].xml><?xml version="1.0" encoding="utf-8"?>
<Types xmlns="http://schemas.openxmlformats.org/package/2006/content-types">
  <Default Extension="png" ContentType="image/png"/>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480" yWindow="360" windowWidth="19320" windowHeight="8220" tabRatio="726" activeTab="1"/>
  </bookViews>
  <sheets>
    <sheet name="CLUE 1 - Cipher Wheel" sheetId="1" r:id="rId1"/>
    <sheet name="CLUE 2 - Number Replace" sheetId="2" r:id="rId2"/>
    <sheet name="CLUE 3 - Mobile Code" sheetId="5" r:id="rId3"/>
    <sheet name="CLUE 4 - Morse Code" sheetId="4" r:id="rId4"/>
    <sheet name="CLUE 5 - Mixture" sheetId="3" r:id="rId5"/>
  </sheets>
  <calcPr calcId="125725"/>
</workbook>
</file>

<file path=xl/calcChain.xml><?xml version="1.0" encoding="utf-8"?>
<calcChain xmlns="http://schemas.openxmlformats.org/spreadsheetml/2006/main">
  <c r="D12" i="3"/>
  <c r="N12"/>
  <c r="K10"/>
  <c r="H15"/>
  <c r="E7"/>
  <c r="N9"/>
  <c r="F15"/>
  <c r="E15"/>
  <c r="L12"/>
  <c r="K12"/>
  <c r="J12"/>
  <c r="H12"/>
  <c r="G12"/>
  <c r="F12"/>
  <c r="E12"/>
  <c r="Q9"/>
  <c r="P9"/>
  <c r="O9"/>
  <c r="L9"/>
  <c r="K9"/>
  <c r="I9"/>
  <c r="H9"/>
  <c r="G9"/>
  <c r="E9"/>
  <c r="D15"/>
  <c r="D9"/>
  <c r="L9" i="2"/>
  <c r="K9"/>
  <c r="J9"/>
  <c r="I9"/>
  <c r="H9"/>
  <c r="G9"/>
  <c r="E9"/>
  <c r="D9"/>
  <c r="C9"/>
  <c r="N6"/>
  <c r="M6"/>
  <c r="H9" i="4"/>
  <c r="G9"/>
  <c r="F9"/>
  <c r="E9"/>
  <c r="D9"/>
  <c r="C9"/>
  <c r="F6"/>
  <c r="E6"/>
  <c r="C6"/>
  <c r="I14" i="5"/>
  <c r="I12"/>
  <c r="I10"/>
  <c r="I8"/>
  <c r="I6"/>
  <c r="I4"/>
  <c r="P6" i="2"/>
  <c r="O6"/>
  <c r="K6"/>
  <c r="J6"/>
  <c r="H6"/>
  <c r="G6"/>
  <c r="F6"/>
  <c r="D6"/>
  <c r="C6"/>
  <c r="F6" i="1"/>
  <c r="M9"/>
  <c r="L9"/>
  <c r="K9"/>
  <c r="J9"/>
  <c r="I9"/>
  <c r="G9"/>
  <c r="F9"/>
  <c r="E9"/>
  <c r="D9"/>
  <c r="C9"/>
  <c r="N6"/>
  <c r="M6"/>
  <c r="L6"/>
  <c r="K6"/>
  <c r="J6"/>
  <c r="H6"/>
  <c r="E6"/>
  <c r="C6"/>
  <c r="R1" i="3"/>
  <c r="N2"/>
  <c r="J1" i="4"/>
  <c r="H2"/>
  <c r="J1" i="5"/>
  <c r="K4"/>
  <c r="S2" i="2"/>
  <c r="H10"/>
  <c r="S2" i="1"/>
  <c r="H10"/>
</calcChain>
</file>

<file path=xl/sharedStrings.xml><?xml version="1.0" encoding="utf-8"?>
<sst xmlns="http://schemas.openxmlformats.org/spreadsheetml/2006/main" count="43" uniqueCount="31">
  <si>
    <t>B</t>
  </si>
  <si>
    <t>D</t>
  </si>
  <si>
    <t>E</t>
  </si>
  <si>
    <t>G</t>
  </si>
  <si>
    <t>I</t>
  </si>
  <si>
    <t>K</t>
  </si>
  <si>
    <t>N</t>
  </si>
  <si>
    <t>P</t>
  </si>
  <si>
    <t>Q</t>
  </si>
  <si>
    <t>S</t>
  </si>
  <si>
    <t>V</t>
  </si>
  <si>
    <t>W</t>
  </si>
  <si>
    <t>X</t>
  </si>
  <si>
    <t>Y</t>
  </si>
  <si>
    <t>Cipher Wheel</t>
  </si>
  <si>
    <t>Number Replacement</t>
  </si>
  <si>
    <t>The Mobile Code</t>
  </si>
  <si>
    <t>3666&gt;668</t>
  </si>
  <si>
    <t>Morse Code</t>
  </si>
  <si>
    <t>..</t>
  </si>
  <si>
    <t>.-</t>
  </si>
  <si>
    <t>--</t>
  </si>
  <si>
    <t>..-.</t>
  </si>
  <si>
    <t>.</t>
  </si>
  <si>
    <t>.-..</t>
  </si>
  <si>
    <t>A Strange Mixture</t>
  </si>
  <si>
    <t>...</t>
  </si>
  <si>
    <t>H</t>
  </si>
  <si>
    <t>22277729999&gt;999</t>
  </si>
  <si>
    <t>-</t>
  </si>
  <si>
    <t>---</t>
  </si>
</sst>
</file>

<file path=xl/styles.xml><?xml version="1.0" encoding="utf-8"?>
<styleSheet xmlns="http://schemas.openxmlformats.org/spreadsheetml/2006/main">
  <fonts count="28">
    <font>
      <sz val="11"/>
      <color theme="1"/>
      <name val="Calibri"/>
      <family val="2"/>
      <scheme val="minor"/>
    </font>
    <font>
      <sz val="11"/>
      <color theme="0"/>
      <name val="Calibri"/>
      <family val="2"/>
      <scheme val="minor"/>
    </font>
    <font>
      <b/>
      <sz val="11"/>
      <color theme="1"/>
      <name val="Calibri"/>
      <family val="2"/>
      <scheme val="minor"/>
    </font>
    <font>
      <sz val="11"/>
      <color rgb="FFFFFF00"/>
      <name val="Calibri"/>
      <family val="2"/>
      <scheme val="minor"/>
    </font>
    <font>
      <b/>
      <sz val="26"/>
      <color theme="0"/>
      <name val="Calibri"/>
      <family val="2"/>
      <scheme val="minor"/>
    </font>
    <font>
      <b/>
      <sz val="10"/>
      <color rgb="FFFFFF00"/>
      <name val="Calibri"/>
      <family val="2"/>
      <scheme val="minor"/>
    </font>
    <font>
      <b/>
      <sz val="18"/>
      <color rgb="FFFF0000"/>
      <name val="Calibri"/>
      <family val="2"/>
      <scheme val="minor"/>
    </font>
    <font>
      <sz val="10"/>
      <color rgb="FFFFFF00"/>
      <name val="Calibri"/>
      <family val="2"/>
      <scheme val="minor"/>
    </font>
    <font>
      <b/>
      <sz val="26"/>
      <color rgb="FF002060"/>
      <name val="Calibri"/>
      <family val="2"/>
      <scheme val="minor"/>
    </font>
    <font>
      <b/>
      <sz val="9"/>
      <color rgb="FFFFFF00"/>
      <name val="Calibri"/>
      <family val="2"/>
      <scheme val="minor"/>
    </font>
    <font>
      <sz val="9"/>
      <color rgb="FFFFFF00"/>
      <name val="Calibri"/>
      <family val="2"/>
      <scheme val="minor"/>
    </font>
    <font>
      <b/>
      <sz val="26"/>
      <color rgb="FFFFFF00"/>
      <name val="Calibri"/>
      <family val="2"/>
      <scheme val="minor"/>
    </font>
    <font>
      <b/>
      <sz val="18"/>
      <color theme="1"/>
      <name val="Calibri"/>
      <family val="2"/>
      <scheme val="minor"/>
    </font>
    <font>
      <b/>
      <sz val="12"/>
      <color theme="1"/>
      <name val="Calibri"/>
      <family val="2"/>
      <scheme val="minor"/>
    </font>
    <font>
      <b/>
      <sz val="24"/>
      <color theme="0"/>
      <name val="Calibri"/>
      <family val="2"/>
      <scheme val="minor"/>
    </font>
    <font>
      <b/>
      <sz val="11"/>
      <color rgb="FFFFFF00"/>
      <name val="Calibri"/>
      <family val="2"/>
      <scheme val="minor"/>
    </font>
    <font>
      <sz val="24"/>
      <color theme="0"/>
      <name val="Calibri"/>
      <family val="2"/>
      <scheme val="minor"/>
    </font>
    <font>
      <b/>
      <sz val="24"/>
      <color theme="3" tint="-0.249977111117893"/>
      <name val="Calibri"/>
      <family val="2"/>
      <scheme val="minor"/>
    </font>
    <font>
      <b/>
      <sz val="26"/>
      <color theme="3" tint="-0.249977111117893"/>
      <name val="Calibri"/>
      <family val="2"/>
      <scheme val="minor"/>
    </font>
    <font>
      <sz val="9"/>
      <color theme="3" tint="-0.249977111117893"/>
      <name val="Calibri"/>
      <family val="2"/>
      <scheme val="minor"/>
    </font>
    <font>
      <sz val="11"/>
      <color theme="3" tint="-0.249977111117893"/>
      <name val="Calibri"/>
      <family val="2"/>
      <scheme val="minor"/>
    </font>
    <font>
      <b/>
      <sz val="18"/>
      <color theme="3" tint="-0.249977111117893"/>
      <name val="Calibri"/>
      <family val="2"/>
      <scheme val="minor"/>
    </font>
    <font>
      <sz val="24"/>
      <color theme="3" tint="-0.249977111117893"/>
      <name val="Calibri"/>
      <family val="2"/>
      <scheme val="minor"/>
    </font>
    <font>
      <b/>
      <sz val="12"/>
      <color rgb="FFFFFF00"/>
      <name val="Calibri"/>
      <family val="2"/>
      <scheme val="minor"/>
    </font>
    <font>
      <b/>
      <sz val="16"/>
      <color theme="1"/>
      <name val="Calibri"/>
      <family val="2"/>
      <scheme val="minor"/>
    </font>
    <font>
      <b/>
      <sz val="14"/>
      <color theme="1"/>
      <name val="Calibri"/>
      <family val="2"/>
      <scheme val="minor"/>
    </font>
    <font>
      <sz val="14"/>
      <color theme="1"/>
      <name val="Calibri"/>
      <family val="2"/>
      <scheme val="minor"/>
    </font>
    <font>
      <sz val="13"/>
      <color theme="1"/>
      <name val="Calibri"/>
      <family val="2"/>
      <scheme val="minor"/>
    </font>
  </fonts>
  <fills count="7">
    <fill>
      <patternFill patternType="none"/>
    </fill>
    <fill>
      <patternFill patternType="gray125"/>
    </fill>
    <fill>
      <patternFill patternType="solid">
        <fgColor rgb="FFFFFF00"/>
        <bgColor indexed="64"/>
      </patternFill>
    </fill>
    <fill>
      <patternFill patternType="solid">
        <fgColor theme="3" tint="-0.249977111117893"/>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3" tint="0.39997558519241921"/>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dashed">
        <color indexed="64"/>
      </left>
      <right style="dashed">
        <color indexed="64"/>
      </right>
      <top style="medium">
        <color indexed="64"/>
      </top>
      <bottom/>
      <diagonal/>
    </border>
    <border>
      <left style="dashed">
        <color indexed="64"/>
      </left>
      <right/>
      <top style="medium">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style="dashed">
        <color indexed="64"/>
      </left>
      <right style="dashed">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89">
    <xf numFmtId="0" fontId="0" fillId="0" borderId="0" xfId="0"/>
    <xf numFmtId="0" fontId="0" fillId="2" borderId="0" xfId="0" applyFill="1" applyProtection="1">
      <protection hidden="1"/>
    </xf>
    <xf numFmtId="0" fontId="3" fillId="2" borderId="0" xfId="0" applyFont="1" applyFill="1" applyProtection="1">
      <protection hidden="1"/>
    </xf>
    <xf numFmtId="0" fontId="1" fillId="2" borderId="0" xfId="0" applyFont="1" applyFill="1" applyProtection="1">
      <protection hidden="1"/>
    </xf>
    <xf numFmtId="0" fontId="4" fillId="3" borderId="1" xfId="0" applyFont="1" applyFill="1" applyBorder="1" applyAlignment="1" applyProtection="1">
      <alignment horizontal="center" vertical="center"/>
      <protection hidden="1"/>
    </xf>
    <xf numFmtId="0" fontId="4" fillId="2" borderId="0" xfId="0" applyFont="1" applyFill="1" applyAlignment="1" applyProtection="1">
      <alignment horizontal="center" vertical="center"/>
      <protection hidden="1"/>
    </xf>
    <xf numFmtId="0" fontId="5" fillId="2" borderId="0" xfId="0" applyFont="1" applyFill="1" applyAlignment="1" applyProtection="1">
      <alignment horizontal="center" vertical="center"/>
      <protection hidden="1"/>
    </xf>
    <xf numFmtId="0" fontId="6" fillId="2" borderId="0" xfId="0" applyFont="1" applyFill="1" applyAlignment="1" applyProtection="1">
      <alignment horizontal="center"/>
      <protection hidden="1"/>
    </xf>
    <xf numFmtId="0" fontId="7" fillId="2" borderId="0" xfId="0" applyFont="1" applyFill="1" applyAlignment="1" applyProtection="1">
      <alignment horizontal="center"/>
      <protection hidden="1"/>
    </xf>
    <xf numFmtId="0" fontId="4" fillId="3" borderId="2" xfId="0" applyFont="1" applyFill="1" applyBorder="1" applyAlignment="1" applyProtection="1">
      <alignment horizontal="center" vertical="center"/>
      <protection hidden="1"/>
    </xf>
    <xf numFmtId="0" fontId="4" fillId="3" borderId="3" xfId="0" applyFont="1" applyFill="1" applyBorder="1" applyAlignment="1" applyProtection="1">
      <alignment horizontal="center" vertical="center"/>
      <protection hidden="1"/>
    </xf>
    <xf numFmtId="0" fontId="4" fillId="3" borderId="4" xfId="0" applyFont="1" applyFill="1" applyBorder="1" applyAlignment="1" applyProtection="1">
      <alignment horizontal="center" vertical="center"/>
      <protection hidden="1"/>
    </xf>
    <xf numFmtId="0" fontId="8" fillId="2" borderId="0" xfId="0" applyFont="1" applyFill="1" applyAlignment="1" applyProtection="1">
      <protection hidden="1"/>
    </xf>
    <xf numFmtId="0" fontId="4" fillId="3" borderId="5" xfId="0" applyFont="1" applyFill="1" applyBorder="1" applyAlignment="1" applyProtection="1">
      <alignment horizontal="center" vertical="center"/>
      <protection hidden="1"/>
    </xf>
    <xf numFmtId="0" fontId="4" fillId="3" borderId="6"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protection hidden="1"/>
    </xf>
    <xf numFmtId="0" fontId="4" fillId="3" borderId="7" xfId="0" applyFont="1" applyFill="1" applyBorder="1" applyAlignment="1" applyProtection="1">
      <alignment horizontal="center" vertical="center"/>
      <protection hidden="1"/>
    </xf>
    <xf numFmtId="0" fontId="9" fillId="2" borderId="0" xfId="0" applyFont="1" applyFill="1" applyBorder="1" applyAlignment="1" applyProtection="1">
      <alignment horizontal="center" vertical="center"/>
      <protection hidden="1"/>
    </xf>
    <xf numFmtId="0" fontId="0" fillId="2" borderId="0" xfId="0" applyFill="1" applyBorder="1" applyProtection="1">
      <protection hidden="1"/>
    </xf>
    <xf numFmtId="0" fontId="6" fillId="2" borderId="0" xfId="0" applyFont="1" applyFill="1" applyBorder="1" applyAlignment="1" applyProtection="1">
      <alignment horizontal="center"/>
      <protection hidden="1"/>
    </xf>
    <xf numFmtId="0" fontId="10" fillId="2" borderId="0" xfId="0" applyFont="1" applyFill="1" applyAlignment="1" applyProtection="1">
      <alignment horizontal="center"/>
      <protection hidden="1"/>
    </xf>
    <xf numFmtId="0" fontId="10" fillId="2" borderId="0" xfId="0" applyFont="1" applyFill="1" applyBorder="1" applyAlignment="1" applyProtection="1">
      <alignment horizontal="center"/>
      <protection hidden="1"/>
    </xf>
    <xf numFmtId="0" fontId="11" fillId="2" borderId="0" xfId="0" applyFont="1" applyFill="1" applyBorder="1" applyAlignment="1" applyProtection="1">
      <alignment horizontal="center" vertical="center"/>
      <protection hidden="1"/>
    </xf>
    <xf numFmtId="0" fontId="12" fillId="2" borderId="0" xfId="0" applyFont="1" applyFill="1" applyAlignment="1" applyProtection="1">
      <alignment wrapText="1"/>
      <protection hidden="1"/>
    </xf>
    <xf numFmtId="0" fontId="4" fillId="3" borderId="8" xfId="0" applyFont="1" applyFill="1" applyBorder="1" applyAlignment="1" applyProtection="1">
      <alignment horizontal="center" vertical="center"/>
      <protection hidden="1"/>
    </xf>
    <xf numFmtId="0" fontId="13" fillId="2" borderId="0" xfId="0" applyFont="1" applyFill="1" applyAlignment="1" applyProtection="1">
      <alignment vertical="center" wrapText="1"/>
      <protection hidden="1"/>
    </xf>
    <xf numFmtId="0" fontId="14" fillId="2" borderId="0" xfId="0" applyFont="1" applyFill="1" applyBorder="1" applyAlignment="1" applyProtection="1">
      <alignment horizontal="center" vertical="center"/>
      <protection hidden="1"/>
    </xf>
    <xf numFmtId="0" fontId="5" fillId="2" borderId="0" xfId="0" applyFont="1" applyFill="1" applyBorder="1" applyAlignment="1" applyProtection="1">
      <alignment horizontal="center" vertical="center"/>
      <protection hidden="1"/>
    </xf>
    <xf numFmtId="0" fontId="14" fillId="2" borderId="0" xfId="0" applyFont="1" applyFill="1" applyAlignment="1" applyProtection="1">
      <alignment horizontal="center" vertical="center"/>
      <protection hidden="1"/>
    </xf>
    <xf numFmtId="0" fontId="2" fillId="2" borderId="0" xfId="0" applyFont="1" applyFill="1" applyAlignment="1" applyProtection="1">
      <alignment horizontal="center" vertical="center"/>
      <protection hidden="1"/>
    </xf>
    <xf numFmtId="0" fontId="15" fillId="2" borderId="0" xfId="0" applyFont="1" applyFill="1" applyAlignment="1" applyProtection="1">
      <alignment horizontal="center"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Alignment="1" applyProtection="1">
      <alignment horizontal="center" vertical="center"/>
      <protection hidden="1"/>
    </xf>
    <xf numFmtId="0" fontId="17" fillId="4" borderId="9" xfId="0" applyFont="1" applyFill="1" applyBorder="1" applyAlignment="1" applyProtection="1">
      <alignment horizontal="center" vertical="center"/>
      <protection locked="0" hidden="1"/>
    </xf>
    <xf numFmtId="0" fontId="17" fillId="4" borderId="10" xfId="0" applyFont="1" applyFill="1" applyBorder="1" applyAlignment="1" applyProtection="1">
      <alignment horizontal="center" vertical="center"/>
      <protection locked="0" hidden="1"/>
    </xf>
    <xf numFmtId="0" fontId="17" fillId="2" borderId="0" xfId="0" applyFont="1" applyFill="1" applyBorder="1" applyAlignment="1" applyProtection="1">
      <alignment horizontal="center" vertical="center"/>
      <protection hidden="1"/>
    </xf>
    <xf numFmtId="0" fontId="17" fillId="4" borderId="2" xfId="0" applyFont="1" applyFill="1" applyBorder="1" applyAlignment="1" applyProtection="1">
      <alignment horizontal="center" vertical="center"/>
      <protection locked="0" hidden="1"/>
    </xf>
    <xf numFmtId="0" fontId="17" fillId="4" borderId="4" xfId="0" applyFont="1" applyFill="1" applyBorder="1" applyAlignment="1" applyProtection="1">
      <alignment horizontal="center" vertical="center"/>
      <protection locked="0" hidden="1"/>
    </xf>
    <xf numFmtId="0" fontId="17" fillId="4" borderId="3" xfId="0" applyFont="1" applyFill="1" applyBorder="1" applyAlignment="1" applyProtection="1">
      <alignment horizontal="center" vertical="center"/>
      <protection locked="0" hidden="1"/>
    </xf>
    <xf numFmtId="0" fontId="17" fillId="2" borderId="0" xfId="0" applyFont="1" applyFill="1" applyAlignment="1" applyProtection="1">
      <alignment horizontal="center" vertical="center"/>
      <protection hidden="1"/>
    </xf>
    <xf numFmtId="0" fontId="17" fillId="5" borderId="1" xfId="0" applyFont="1" applyFill="1" applyBorder="1" applyAlignment="1" applyProtection="1">
      <alignment horizontal="center" vertical="center"/>
      <protection locked="0" hidden="1"/>
    </xf>
    <xf numFmtId="0" fontId="18" fillId="2" borderId="0" xfId="0" applyFont="1" applyFill="1" applyAlignment="1" applyProtection="1">
      <alignment horizontal="center" vertical="center"/>
      <protection hidden="1"/>
    </xf>
    <xf numFmtId="0" fontId="17" fillId="5" borderId="2" xfId="0" applyFont="1" applyFill="1" applyBorder="1" applyAlignment="1" applyProtection="1">
      <alignment horizontal="center" vertical="center"/>
      <protection locked="0" hidden="1"/>
    </xf>
    <xf numFmtId="0" fontId="17" fillId="5" borderId="3" xfId="0" applyFont="1" applyFill="1" applyBorder="1" applyAlignment="1" applyProtection="1">
      <alignment horizontal="center" vertical="center"/>
      <protection locked="0" hidden="1"/>
    </xf>
    <xf numFmtId="0" fontId="17" fillId="5" borderId="4" xfId="0" applyFont="1" applyFill="1" applyBorder="1" applyAlignment="1" applyProtection="1">
      <alignment horizontal="center" vertical="center"/>
      <protection locked="0" hidden="1"/>
    </xf>
    <xf numFmtId="0" fontId="17" fillId="5" borderId="8" xfId="0" applyFont="1" applyFill="1" applyBorder="1" applyAlignment="1" applyProtection="1">
      <alignment horizontal="center" vertical="center"/>
      <protection locked="0" hidden="1"/>
    </xf>
    <xf numFmtId="0" fontId="18" fillId="2" borderId="0" xfId="0" applyFont="1" applyFill="1" applyBorder="1" applyAlignment="1" applyProtection="1">
      <alignment horizontal="center" vertical="center"/>
      <protection hidden="1"/>
    </xf>
    <xf numFmtId="0" fontId="19" fillId="2" borderId="0" xfId="0" applyFont="1" applyFill="1" applyBorder="1" applyAlignment="1" applyProtection="1">
      <alignment horizontal="center"/>
      <protection hidden="1"/>
    </xf>
    <xf numFmtId="0" fontId="20" fillId="2" borderId="0" xfId="0" applyFont="1" applyFill="1" applyProtection="1">
      <protection hidden="1"/>
    </xf>
    <xf numFmtId="0" fontId="21" fillId="2" borderId="0" xfId="0" applyFont="1" applyFill="1" applyAlignment="1" applyProtection="1">
      <alignment wrapText="1"/>
      <protection hidden="1"/>
    </xf>
    <xf numFmtId="0" fontId="17" fillId="5" borderId="9" xfId="0" applyFont="1" applyFill="1" applyBorder="1" applyAlignment="1" applyProtection="1">
      <alignment horizontal="center" vertical="center"/>
      <protection locked="0" hidden="1"/>
    </xf>
    <xf numFmtId="0" fontId="17" fillId="5" borderId="10" xfId="0" applyFont="1" applyFill="1" applyBorder="1" applyAlignment="1" applyProtection="1">
      <alignment horizontal="center" vertical="center"/>
      <protection locked="0" hidden="1"/>
    </xf>
    <xf numFmtId="0" fontId="17" fillId="5" borderId="11" xfId="0" applyFont="1" applyFill="1" applyBorder="1" applyAlignment="1" applyProtection="1">
      <alignment horizontal="center" vertical="center"/>
      <protection locked="0" hidden="1"/>
    </xf>
    <xf numFmtId="0" fontId="17" fillId="4" borderId="11" xfId="0" applyFont="1" applyFill="1" applyBorder="1" applyAlignment="1" applyProtection="1">
      <alignment horizontal="center" vertical="center"/>
      <protection locked="0" hidden="1"/>
    </xf>
    <xf numFmtId="0" fontId="22" fillId="2" borderId="0" xfId="0" applyFont="1" applyFill="1" applyBorder="1" applyProtection="1">
      <protection hidden="1"/>
    </xf>
    <xf numFmtId="0" fontId="14" fillId="2" borderId="0" xfId="0" applyFont="1" applyFill="1" applyBorder="1" applyAlignment="1" applyProtection="1">
      <alignment horizontal="left" vertical="center"/>
      <protection hidden="1"/>
    </xf>
    <xf numFmtId="0" fontId="16" fillId="2" borderId="0" xfId="0" applyFont="1" applyFill="1" applyBorder="1" applyProtection="1">
      <protection hidden="1"/>
    </xf>
    <xf numFmtId="0" fontId="23" fillId="2" borderId="0" xfId="0" applyFont="1" applyFill="1" applyAlignment="1" applyProtection="1">
      <alignment horizontal="center" vertical="center"/>
      <protection hidden="1"/>
    </xf>
    <xf numFmtId="0" fontId="4" fillId="3" borderId="3" xfId="0" quotePrefix="1" applyFont="1" applyFill="1" applyBorder="1" applyAlignment="1" applyProtection="1">
      <alignment horizontal="center" vertical="center"/>
      <protection hidden="1"/>
    </xf>
    <xf numFmtId="0" fontId="4" fillId="3" borderId="4" xfId="0" quotePrefix="1" applyFont="1" applyFill="1" applyBorder="1" applyAlignment="1" applyProtection="1">
      <alignment horizontal="center" vertical="center"/>
      <protection hidden="1"/>
    </xf>
    <xf numFmtId="0" fontId="16" fillId="3" borderId="2" xfId="0" applyFont="1" applyFill="1" applyBorder="1" applyAlignment="1" applyProtection="1">
      <alignment horizontal="center" vertical="center"/>
      <protection hidden="1"/>
    </xf>
    <xf numFmtId="0" fontId="16" fillId="3" borderId="3" xfId="0" applyFont="1" applyFill="1" applyBorder="1" applyAlignment="1" applyProtection="1">
      <alignment horizontal="center" vertical="center"/>
      <protection hidden="1"/>
    </xf>
    <xf numFmtId="0" fontId="16" fillId="3" borderId="4" xfId="0" applyFont="1" applyFill="1" applyBorder="1" applyAlignment="1" applyProtection="1">
      <alignment horizontal="center" vertical="center"/>
      <protection hidden="1"/>
    </xf>
    <xf numFmtId="0" fontId="16" fillId="3" borderId="4" xfId="0" quotePrefix="1" applyFont="1" applyFill="1" applyBorder="1" applyAlignment="1" applyProtection="1">
      <alignment horizontal="center" vertical="center"/>
      <protection hidden="1"/>
    </xf>
    <xf numFmtId="0" fontId="8" fillId="2" borderId="0" xfId="0" applyFont="1" applyFill="1" applyAlignment="1" applyProtection="1">
      <alignment horizontal="left"/>
      <protection hidden="1"/>
    </xf>
    <xf numFmtId="0" fontId="24" fillId="2" borderId="0" xfId="0" applyFont="1" applyFill="1" applyAlignment="1" applyProtection="1">
      <alignment horizontal="center" wrapText="1"/>
      <protection hidden="1"/>
    </xf>
    <xf numFmtId="0" fontId="12" fillId="2" borderId="0" xfId="0" applyFont="1" applyFill="1" applyAlignment="1" applyProtection="1">
      <alignment horizontal="center" wrapText="1"/>
      <protection hidden="1"/>
    </xf>
    <xf numFmtId="0" fontId="8" fillId="2" borderId="0" xfId="0" applyFont="1" applyFill="1" applyAlignment="1" applyProtection="1">
      <alignment horizontal="center"/>
      <protection hidden="1"/>
    </xf>
    <xf numFmtId="0" fontId="4" fillId="3" borderId="0" xfId="0" applyFont="1" applyFill="1" applyBorder="1" applyAlignment="1" applyProtection="1">
      <alignment horizontal="left" vertical="center"/>
      <protection hidden="1"/>
    </xf>
    <xf numFmtId="0" fontId="4" fillId="3" borderId="12" xfId="0" applyFont="1" applyFill="1" applyBorder="1" applyAlignment="1" applyProtection="1">
      <alignment horizontal="left" vertical="center"/>
      <protection hidden="1"/>
    </xf>
    <xf numFmtId="0" fontId="4" fillId="3" borderId="13" xfId="0" applyFont="1" applyFill="1" applyBorder="1" applyAlignment="1" applyProtection="1">
      <alignment horizontal="left" vertical="center"/>
      <protection hidden="1"/>
    </xf>
    <xf numFmtId="0" fontId="4" fillId="3" borderId="14" xfId="0" applyFont="1" applyFill="1" applyBorder="1" applyAlignment="1" applyProtection="1">
      <alignment horizontal="left" vertical="center"/>
      <protection hidden="1"/>
    </xf>
    <xf numFmtId="0" fontId="4" fillId="3" borderId="12" xfId="0" applyFont="1" applyFill="1" applyBorder="1" applyAlignment="1" applyProtection="1">
      <alignment horizontal="left"/>
      <protection hidden="1"/>
    </xf>
    <xf numFmtId="0" fontId="4" fillId="3" borderId="13" xfId="0" applyFont="1" applyFill="1" applyBorder="1" applyAlignment="1" applyProtection="1">
      <alignment horizontal="left"/>
      <protection hidden="1"/>
    </xf>
    <xf numFmtId="0" fontId="4" fillId="3" borderId="14" xfId="0" applyFont="1" applyFill="1" applyBorder="1" applyAlignment="1" applyProtection="1">
      <alignment horizontal="left"/>
      <protection hidden="1"/>
    </xf>
    <xf numFmtId="0" fontId="25" fillId="2" borderId="0" xfId="0" applyFont="1" applyFill="1" applyBorder="1" applyAlignment="1" applyProtection="1">
      <alignment horizontal="center" vertical="center" wrapText="1"/>
      <protection hidden="1"/>
    </xf>
    <xf numFmtId="1" fontId="4" fillId="3" borderId="12" xfId="0" applyNumberFormat="1" applyFont="1" applyFill="1" applyBorder="1" applyAlignment="1" applyProtection="1">
      <alignment horizontal="left"/>
      <protection hidden="1"/>
    </xf>
    <xf numFmtId="1" fontId="4" fillId="3" borderId="13" xfId="0" applyNumberFormat="1" applyFont="1" applyFill="1" applyBorder="1" applyAlignment="1" applyProtection="1">
      <alignment horizontal="left"/>
      <protection hidden="1"/>
    </xf>
    <xf numFmtId="1" fontId="4" fillId="3" borderId="14" xfId="0" applyNumberFormat="1" applyFont="1" applyFill="1" applyBorder="1" applyAlignment="1" applyProtection="1">
      <alignment horizontal="left"/>
      <protection hidden="1"/>
    </xf>
    <xf numFmtId="0" fontId="17" fillId="6" borderId="12" xfId="0" applyFont="1" applyFill="1" applyBorder="1" applyAlignment="1" applyProtection="1">
      <alignment horizontal="center" vertical="center"/>
      <protection locked="0" hidden="1"/>
    </xf>
    <xf numFmtId="0" fontId="17" fillId="6" borderId="14" xfId="0" applyFont="1" applyFill="1" applyBorder="1" applyAlignment="1" applyProtection="1">
      <alignment horizontal="center" vertical="center"/>
      <protection locked="0" hidden="1"/>
    </xf>
    <xf numFmtId="0" fontId="26" fillId="2" borderId="0" xfId="0" applyFont="1" applyFill="1" applyAlignment="1" applyProtection="1">
      <alignment horizontal="center" vertical="center" wrapText="1"/>
      <protection hidden="1"/>
    </xf>
    <xf numFmtId="0" fontId="27" fillId="2" borderId="0" xfId="0" applyFont="1" applyFill="1" applyAlignment="1" applyProtection="1">
      <alignment horizontal="center" vertical="center" wrapText="1"/>
      <protection hidden="1"/>
    </xf>
    <xf numFmtId="0" fontId="17" fillId="4" borderId="12" xfId="0" applyFont="1" applyFill="1" applyBorder="1" applyAlignment="1" applyProtection="1">
      <alignment horizontal="center" vertical="center"/>
      <protection locked="0" hidden="1"/>
    </xf>
    <xf numFmtId="0" fontId="17" fillId="4" borderId="13" xfId="0" applyFont="1" applyFill="1" applyBorder="1" applyAlignment="1" applyProtection="1">
      <alignment horizontal="center" vertical="center"/>
      <protection locked="0" hidden="1"/>
    </xf>
    <xf numFmtId="0" fontId="17" fillId="4" borderId="14" xfId="0" applyFont="1" applyFill="1" applyBorder="1" applyAlignment="1" applyProtection="1">
      <alignment horizontal="center" vertical="center"/>
      <protection locked="0" hidden="1"/>
    </xf>
    <xf numFmtId="0" fontId="16" fillId="3" borderId="12" xfId="0" applyFont="1" applyFill="1" applyBorder="1" applyAlignment="1" applyProtection="1">
      <alignment horizontal="center" vertical="center"/>
      <protection hidden="1"/>
    </xf>
    <xf numFmtId="0" fontId="16" fillId="3" borderId="13" xfId="0" applyFont="1" applyFill="1" applyBorder="1" applyAlignment="1" applyProtection="1">
      <alignment horizontal="center" vertical="center"/>
      <protection hidden="1"/>
    </xf>
    <xf numFmtId="0" fontId="16" fillId="3" borderId="14" xfId="0" applyFont="1" applyFill="1" applyBorder="1" applyAlignment="1" applyProtection="1">
      <alignment horizontal="center" vertical="center"/>
      <protection hidden="1"/>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8</xdr:row>
      <xdr:rowOff>19050</xdr:rowOff>
    </xdr:from>
    <xdr:to>
      <xdr:col>8</xdr:col>
      <xdr:colOff>400050</xdr:colOff>
      <xdr:row>27</xdr:row>
      <xdr:rowOff>28575</xdr:rowOff>
    </xdr:to>
    <xdr:pic>
      <xdr:nvPicPr>
        <xdr:cNvPr id="1121" name="Picture 1"/>
        <xdr:cNvPicPr>
          <a:picLocks noChangeAspect="1" noChangeArrowheads="1"/>
        </xdr:cNvPicPr>
      </xdr:nvPicPr>
      <xdr:blipFill>
        <a:blip xmlns:r="http://schemas.openxmlformats.org/officeDocument/2006/relationships" r:embed="rId1" cstate="print"/>
        <a:srcRect t="4295" b="3780"/>
        <a:stretch>
          <a:fillRect/>
        </a:stretch>
      </xdr:blipFill>
      <xdr:spPr bwMode="auto">
        <a:xfrm>
          <a:off x="104775" y="2638425"/>
          <a:ext cx="4229100" cy="5095875"/>
        </a:xfrm>
        <a:prstGeom prst="rect">
          <a:avLst/>
        </a:prstGeom>
        <a:noFill/>
        <a:ln w="9525">
          <a:noFill/>
          <a:miter lim="800000"/>
          <a:headEnd/>
          <a:tailEnd/>
        </a:ln>
      </xdr:spPr>
    </xdr:pic>
    <xdr:clientData/>
  </xdr:twoCellAnchor>
  <xdr:twoCellAnchor>
    <xdr:from>
      <xdr:col>6</xdr:col>
      <xdr:colOff>428625</xdr:colOff>
      <xdr:row>8</xdr:row>
      <xdr:rowOff>200025</xdr:rowOff>
    </xdr:from>
    <xdr:to>
      <xdr:col>12</xdr:col>
      <xdr:colOff>200025</xdr:colOff>
      <xdr:row>11</xdr:row>
      <xdr:rowOff>238125</xdr:rowOff>
    </xdr:to>
    <xdr:sp macro="" textlink="">
      <xdr:nvSpPr>
        <xdr:cNvPr id="3" name="Rounded Rectangular Callout 2"/>
        <xdr:cNvSpPr/>
      </xdr:nvSpPr>
      <xdr:spPr>
        <a:xfrm>
          <a:off x="3143250" y="2819400"/>
          <a:ext cx="3429000" cy="1238250"/>
        </a:xfrm>
        <a:prstGeom prst="wedgeRoundRectCallout">
          <a:avLst>
            <a:gd name="adj1" fmla="val -71587"/>
            <a:gd name="adj2" fmla="val 59423"/>
            <a:gd name="adj3" fmla="val 16667"/>
          </a:avLst>
        </a:prstGeom>
        <a:solidFill>
          <a:schemeClr val="accent1">
            <a:alpha val="2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428625</xdr:colOff>
      <xdr:row>8</xdr:row>
      <xdr:rowOff>200025</xdr:rowOff>
    </xdr:from>
    <xdr:to>
      <xdr:col>12</xdr:col>
      <xdr:colOff>200025</xdr:colOff>
      <xdr:row>11</xdr:row>
      <xdr:rowOff>238125</xdr:rowOff>
    </xdr:to>
    <xdr:sp macro="" textlink="">
      <xdr:nvSpPr>
        <xdr:cNvPr id="5" name="Rounded Rectangular Callout 4"/>
        <xdr:cNvSpPr/>
      </xdr:nvSpPr>
      <xdr:spPr>
        <a:xfrm>
          <a:off x="3143250" y="2819400"/>
          <a:ext cx="3429000" cy="1238250"/>
        </a:xfrm>
        <a:prstGeom prst="wedgeRoundRectCallout">
          <a:avLst>
            <a:gd name="adj1" fmla="val -71031"/>
            <a:gd name="adj2" fmla="val 72500"/>
            <a:gd name="adj3" fmla="val 16667"/>
          </a:avLst>
        </a:prstGeom>
        <a:solidFill>
          <a:schemeClr val="accent1">
            <a:alpha val="2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oneCell">
    <xdr:from>
      <xdr:col>0</xdr:col>
      <xdr:colOff>85725</xdr:colOff>
      <xdr:row>7</xdr:row>
      <xdr:rowOff>342900</xdr:rowOff>
    </xdr:from>
    <xdr:to>
      <xdr:col>7</xdr:col>
      <xdr:colOff>438150</xdr:colOff>
      <xdr:row>29</xdr:row>
      <xdr:rowOff>28575</xdr:rowOff>
    </xdr:to>
    <xdr:pic>
      <xdr:nvPicPr>
        <xdr:cNvPr id="3169" name="Picture 8"/>
        <xdr:cNvPicPr>
          <a:picLocks noChangeAspect="1"/>
        </xdr:cNvPicPr>
      </xdr:nvPicPr>
      <xdr:blipFill>
        <a:blip xmlns:r="http://schemas.openxmlformats.org/officeDocument/2006/relationships" r:embed="rId1" cstate="print"/>
        <a:srcRect/>
        <a:stretch>
          <a:fillRect/>
        </a:stretch>
      </xdr:blipFill>
      <xdr:spPr bwMode="auto">
        <a:xfrm>
          <a:off x="85725" y="2562225"/>
          <a:ext cx="3676650" cy="55530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523875</xdr:colOff>
      <xdr:row>6</xdr:row>
      <xdr:rowOff>19050</xdr:rowOff>
    </xdr:from>
    <xdr:to>
      <xdr:col>18</xdr:col>
      <xdr:colOff>295275</xdr:colOff>
      <xdr:row>18</xdr:row>
      <xdr:rowOff>142875</xdr:rowOff>
    </xdr:to>
    <xdr:pic>
      <xdr:nvPicPr>
        <xdr:cNvPr id="2122" name="Picture 5"/>
        <xdr:cNvPicPr>
          <a:picLocks noChangeAspect="1"/>
        </xdr:cNvPicPr>
      </xdr:nvPicPr>
      <xdr:blipFill>
        <a:blip xmlns:r="http://schemas.openxmlformats.org/officeDocument/2006/relationships" r:embed="rId1" cstate="print"/>
        <a:srcRect/>
        <a:stretch>
          <a:fillRect/>
        </a:stretch>
      </xdr:blipFill>
      <xdr:spPr bwMode="auto">
        <a:xfrm>
          <a:off x="5753100" y="2066925"/>
          <a:ext cx="4648200" cy="4343400"/>
        </a:xfrm>
        <a:prstGeom prst="rect">
          <a:avLst/>
        </a:prstGeom>
        <a:noFill/>
        <a:ln w="9525">
          <a:noFill/>
          <a:miter lim="800000"/>
          <a:headEnd/>
          <a:tailEnd/>
        </a:ln>
      </xdr:spPr>
    </xdr:pic>
    <xdr:clientData/>
  </xdr:twoCellAnchor>
  <xdr:twoCellAnchor>
    <xdr:from>
      <xdr:col>9</xdr:col>
      <xdr:colOff>238125</xdr:colOff>
      <xdr:row>3</xdr:row>
      <xdr:rowOff>38100</xdr:rowOff>
    </xdr:from>
    <xdr:to>
      <xdr:col>14</xdr:col>
      <xdr:colOff>76200</xdr:colOff>
      <xdr:row>5</xdr:row>
      <xdr:rowOff>400050</xdr:rowOff>
    </xdr:to>
    <xdr:sp macro="" textlink="">
      <xdr:nvSpPr>
        <xdr:cNvPr id="7" name="Rounded Rectangular Callout 6"/>
        <xdr:cNvSpPr/>
      </xdr:nvSpPr>
      <xdr:spPr>
        <a:xfrm>
          <a:off x="5124450" y="857250"/>
          <a:ext cx="2619375" cy="1181100"/>
        </a:xfrm>
        <a:prstGeom prst="wedgeRoundRectCallout">
          <a:avLst>
            <a:gd name="adj1" fmla="val -3742"/>
            <a:gd name="adj2" fmla="val 114920"/>
            <a:gd name="adj3" fmla="val 16667"/>
          </a:avLst>
        </a:prstGeom>
        <a:solidFill>
          <a:schemeClr val="accent1">
            <a:alpha val="28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581025</xdr:colOff>
      <xdr:row>0</xdr:row>
      <xdr:rowOff>180975</xdr:rowOff>
    </xdr:from>
    <xdr:to>
      <xdr:col>13</xdr:col>
      <xdr:colOff>123825</xdr:colOff>
      <xdr:row>4</xdr:row>
      <xdr:rowOff>57150</xdr:rowOff>
    </xdr:to>
    <xdr:sp macro="" textlink="">
      <xdr:nvSpPr>
        <xdr:cNvPr id="6" name="Rounded Rectangular Callout 5"/>
        <xdr:cNvSpPr/>
      </xdr:nvSpPr>
      <xdr:spPr>
        <a:xfrm>
          <a:off x="3295650" y="180975"/>
          <a:ext cx="3390900" cy="1095375"/>
        </a:xfrm>
        <a:prstGeom prst="wedgeRoundRectCallout">
          <a:avLst>
            <a:gd name="adj1" fmla="val 57106"/>
            <a:gd name="adj2" fmla="val 117998"/>
            <a:gd name="adj3" fmla="val 16667"/>
          </a:avLst>
        </a:prstGeom>
        <a:solidFill>
          <a:schemeClr val="accent1">
            <a:alpha val="2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oneCell">
    <xdr:from>
      <xdr:col>11</xdr:col>
      <xdr:colOff>200025</xdr:colOff>
      <xdr:row>0</xdr:row>
      <xdr:rowOff>47625</xdr:rowOff>
    </xdr:from>
    <xdr:to>
      <xdr:col>18</xdr:col>
      <xdr:colOff>400050</xdr:colOff>
      <xdr:row>25</xdr:row>
      <xdr:rowOff>28575</xdr:rowOff>
    </xdr:to>
    <xdr:pic>
      <xdr:nvPicPr>
        <xdr:cNvPr id="4170" name="Picture 6" descr="ChiefWiggumthecop.png"/>
        <xdr:cNvPicPr>
          <a:picLocks noChangeAspect="1"/>
        </xdr:cNvPicPr>
      </xdr:nvPicPr>
      <xdr:blipFill>
        <a:blip xmlns:r="http://schemas.openxmlformats.org/officeDocument/2006/relationships" r:embed="rId1" cstate="print"/>
        <a:srcRect l="19836" t="4124" r="3279"/>
        <a:stretch>
          <a:fillRect/>
        </a:stretch>
      </xdr:blipFill>
      <xdr:spPr bwMode="auto">
        <a:xfrm>
          <a:off x="5543550" y="47625"/>
          <a:ext cx="4467225" cy="73056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0</xdr:colOff>
      <xdr:row>1</xdr:row>
      <xdr:rowOff>81640</xdr:rowOff>
    </xdr:from>
    <xdr:to>
      <xdr:col>24</xdr:col>
      <xdr:colOff>200025</xdr:colOff>
      <xdr:row>30</xdr:row>
      <xdr:rowOff>129265</xdr:rowOff>
    </xdr:to>
    <xdr:pic>
      <xdr:nvPicPr>
        <xdr:cNvPr id="5426" name="Picture 6" descr="ChiefWiggumthecop.png"/>
        <xdr:cNvPicPr>
          <a:picLocks noChangeAspect="1"/>
        </xdr:cNvPicPr>
      </xdr:nvPicPr>
      <xdr:blipFill>
        <a:blip xmlns:r="http://schemas.openxmlformats.org/officeDocument/2006/relationships" r:embed="rId1" cstate="print"/>
        <a:srcRect l="19836" t="4124" r="3279"/>
        <a:stretch>
          <a:fillRect/>
        </a:stretch>
      </xdr:blipFill>
      <xdr:spPr bwMode="auto">
        <a:xfrm>
          <a:off x="9225643" y="272140"/>
          <a:ext cx="4486275" cy="7286625"/>
        </a:xfrm>
        <a:prstGeom prst="rect">
          <a:avLst/>
        </a:prstGeom>
        <a:noFill/>
        <a:ln w="9525">
          <a:noFill/>
          <a:miter lim="800000"/>
          <a:headEnd/>
          <a:tailEnd/>
        </a:ln>
      </xdr:spPr>
    </xdr:pic>
    <xdr:clientData/>
  </xdr:twoCellAnchor>
  <xdr:twoCellAnchor>
    <xdr:from>
      <xdr:col>12</xdr:col>
      <xdr:colOff>381001</xdr:colOff>
      <xdr:row>0</xdr:row>
      <xdr:rowOff>152400</xdr:rowOff>
    </xdr:from>
    <xdr:to>
      <xdr:col>17</xdr:col>
      <xdr:colOff>390526</xdr:colOff>
      <xdr:row>4</xdr:row>
      <xdr:rowOff>47625</xdr:rowOff>
    </xdr:to>
    <xdr:sp macro="" textlink="">
      <xdr:nvSpPr>
        <xdr:cNvPr id="4" name="Rounded Rectangular Callout 3"/>
        <xdr:cNvSpPr/>
      </xdr:nvSpPr>
      <xdr:spPr>
        <a:xfrm>
          <a:off x="6545037" y="152400"/>
          <a:ext cx="3071132" cy="1228725"/>
        </a:xfrm>
        <a:prstGeom prst="wedgeRoundRectCallout">
          <a:avLst>
            <a:gd name="adj1" fmla="val 82617"/>
            <a:gd name="adj2" fmla="val 104125"/>
            <a:gd name="adj3" fmla="val 16667"/>
          </a:avLst>
        </a:prstGeom>
        <a:solidFill>
          <a:schemeClr val="accent1">
            <a:alpha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B2:S15"/>
  <sheetViews>
    <sheetView workbookViewId="0">
      <selection activeCell="E5" sqref="E5"/>
    </sheetView>
  </sheetViews>
  <sheetFormatPr defaultRowHeight="15"/>
  <cols>
    <col min="1" max="1" width="1.85546875" style="1" customWidth="1"/>
    <col min="2" max="2" width="2.28515625" style="1" customWidth="1"/>
    <col min="3" max="3" width="9.140625" style="1"/>
    <col min="4" max="4" width="9.140625" style="1" customWidth="1"/>
    <col min="5" max="16384" width="9.140625" style="1"/>
  </cols>
  <sheetData>
    <row r="2" spans="2:19" ht="33.75">
      <c r="B2" s="64" t="s">
        <v>14</v>
      </c>
      <c r="C2" s="64"/>
      <c r="D2" s="64"/>
      <c r="E2" s="64"/>
      <c r="S2" s="2">
        <f>SUM(C6,E6,F6,H6,J6,K6,L6,M6,N6,M9,L9,K9,J9,I9,G9,F9,E9,D9,C9)</f>
        <v>0</v>
      </c>
    </row>
    <row r="3" spans="2:19" ht="15.75" thickBot="1"/>
    <row r="4" spans="2:19" ht="31.5" customHeight="1" thickBot="1">
      <c r="B4" s="3"/>
      <c r="C4" s="4" t="s">
        <v>9</v>
      </c>
      <c r="D4" s="5"/>
      <c r="E4" s="9" t="s">
        <v>5</v>
      </c>
      <c r="F4" s="10" t="s">
        <v>11</v>
      </c>
      <c r="G4" s="5"/>
      <c r="H4" s="4" t="s">
        <v>5</v>
      </c>
      <c r="I4" s="5"/>
      <c r="J4" s="9" t="s">
        <v>7</v>
      </c>
      <c r="K4" s="11" t="s">
        <v>2</v>
      </c>
      <c r="L4" s="11" t="s">
        <v>10</v>
      </c>
      <c r="M4" s="11" t="s">
        <v>10</v>
      </c>
      <c r="N4" s="10" t="s">
        <v>4</v>
      </c>
    </row>
    <row r="5" spans="2:19" ht="31.5" customHeight="1" thickBot="1">
      <c r="B5" s="3"/>
      <c r="C5" s="40"/>
      <c r="D5" s="41"/>
      <c r="E5" s="42"/>
      <c r="F5" s="43"/>
      <c r="G5" s="41"/>
      <c r="H5" s="40"/>
      <c r="I5" s="41"/>
      <c r="J5" s="42"/>
      <c r="K5" s="44"/>
      <c r="L5" s="44"/>
      <c r="M5" s="44"/>
      <c r="N5" s="43"/>
    </row>
    <row r="6" spans="2:19" ht="15.75" customHeight="1" thickBot="1">
      <c r="B6" s="3"/>
      <c r="C6" s="6">
        <f>IF(C5="I",1,0)</f>
        <v>0</v>
      </c>
      <c r="D6" s="6"/>
      <c r="E6" s="6">
        <f>IF(E5="A",1,0)</f>
        <v>0</v>
      </c>
      <c r="F6" s="6">
        <f>IF(F5="M",1,0)</f>
        <v>0</v>
      </c>
      <c r="G6" s="6"/>
      <c r="H6" s="6">
        <f>IF(H5="A",1,0)</f>
        <v>0</v>
      </c>
      <c r="I6" s="6"/>
      <c r="J6" s="6">
        <f>IF(J5="F",1,0)</f>
        <v>0</v>
      </c>
      <c r="K6" s="6">
        <f>IF(K5="U",1,0)</f>
        <v>0</v>
      </c>
      <c r="L6" s="6">
        <f>IF(L5="L",1,0)</f>
        <v>0</v>
      </c>
      <c r="M6" s="6">
        <f>IF(M5="L",1,0)</f>
        <v>0</v>
      </c>
      <c r="N6" s="6">
        <f>IF(N5="Y",1,0)</f>
        <v>0</v>
      </c>
    </row>
    <row r="7" spans="2:19" ht="31.5" customHeight="1" thickBot="1">
      <c r="B7" s="3"/>
      <c r="C7" s="9" t="s">
        <v>8</v>
      </c>
      <c r="D7" s="11" t="s">
        <v>0</v>
      </c>
      <c r="E7" s="11" t="s">
        <v>13</v>
      </c>
      <c r="F7" s="11" t="s">
        <v>3</v>
      </c>
      <c r="G7" s="10" t="s">
        <v>12</v>
      </c>
      <c r="H7" s="5"/>
      <c r="I7" s="9" t="s">
        <v>5</v>
      </c>
      <c r="J7" s="11" t="s">
        <v>6</v>
      </c>
      <c r="K7" s="11" t="s">
        <v>2</v>
      </c>
      <c r="L7" s="11" t="s">
        <v>10</v>
      </c>
      <c r="M7" s="10" t="s">
        <v>1</v>
      </c>
      <c r="N7" s="5"/>
    </row>
    <row r="8" spans="2:19" ht="31.5" customHeight="1" thickBot="1">
      <c r="B8" s="3"/>
      <c r="C8" s="42"/>
      <c r="D8" s="44"/>
      <c r="E8" s="44"/>
      <c r="F8" s="44"/>
      <c r="G8" s="43"/>
      <c r="H8" s="41"/>
      <c r="I8" s="42"/>
      <c r="J8" s="44"/>
      <c r="K8" s="44"/>
      <c r="L8" s="44"/>
      <c r="M8" s="43"/>
      <c r="N8" s="5"/>
      <c r="O8" s="7"/>
    </row>
    <row r="9" spans="2:19" ht="31.5" customHeight="1">
      <c r="C9" s="8">
        <f>IF(C8="G",1,0)</f>
        <v>0</v>
      </c>
      <c r="D9" s="8">
        <f>IF(D8="R",1,0)</f>
        <v>0</v>
      </c>
      <c r="E9" s="8">
        <f>IF(E8="O",1,0)</f>
        <v>0</v>
      </c>
      <c r="F9" s="8">
        <f>IF(F8="W",1,0)</f>
        <v>0</v>
      </c>
      <c r="G9" s="8">
        <f>IF(G8="N",1,0)</f>
        <v>0</v>
      </c>
      <c r="H9" s="8"/>
      <c r="I9" s="8">
        <f>IF(I8="A",1,0)</f>
        <v>0</v>
      </c>
      <c r="J9" s="8">
        <f>IF(J8="D",1,0)</f>
        <v>0</v>
      </c>
      <c r="K9" s="8">
        <f>IF(K8="U",1,0)</f>
        <v>0</v>
      </c>
      <c r="L9" s="8">
        <f>IF(L8="L",1,0)</f>
        <v>0</v>
      </c>
      <c r="M9" s="8">
        <f>IF(M8="T",1,0)</f>
        <v>0</v>
      </c>
    </row>
    <row r="10" spans="2:19" ht="31.5" customHeight="1">
      <c r="H10" s="65" t="str">
        <f>IF(S2&lt;19,"This is the first clue the shooter sent us. We have been told that the Cipher key is K = a","Wow!!! Looks like you solved it. You better cross off all the suspects that are not adults.")</f>
        <v>This is the first clue the shooter sent us. We have been told that the Cipher key is K = a</v>
      </c>
      <c r="I10" s="65"/>
      <c r="J10" s="65"/>
      <c r="K10" s="65"/>
      <c r="L10" s="65"/>
    </row>
    <row r="11" spans="2:19" ht="31.5" customHeight="1">
      <c r="H11" s="65"/>
      <c r="I11" s="65"/>
      <c r="J11" s="65"/>
      <c r="K11" s="65"/>
      <c r="L11" s="65"/>
    </row>
    <row r="12" spans="2:19" ht="31.5" customHeight="1"/>
    <row r="13" spans="2:19" ht="31.5" customHeight="1"/>
    <row r="14" spans="2:19" ht="31.5" customHeight="1"/>
    <row r="15" spans="2:19" ht="31.5" customHeight="1"/>
  </sheetData>
  <sheetProtection password="CA17" sheet="1" objects="1" scenarios="1"/>
  <mergeCells count="2">
    <mergeCell ref="B2:E2"/>
    <mergeCell ref="H10:L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B2:S15"/>
  <sheetViews>
    <sheetView tabSelected="1" workbookViewId="0">
      <selection activeCell="C5" sqref="C5"/>
    </sheetView>
  </sheetViews>
  <sheetFormatPr defaultRowHeight="15"/>
  <cols>
    <col min="1" max="1" width="1.85546875" style="1" customWidth="1"/>
    <col min="2" max="2" width="2.28515625" style="1" customWidth="1"/>
    <col min="3" max="3" width="9.140625" style="1"/>
    <col min="4" max="4" width="9.140625" style="1" customWidth="1"/>
    <col min="5" max="16384" width="9.140625" style="1"/>
  </cols>
  <sheetData>
    <row r="2" spans="2:19" ht="33.75">
      <c r="B2" s="67" t="s">
        <v>15</v>
      </c>
      <c r="C2" s="67"/>
      <c r="D2" s="67"/>
      <c r="E2" s="67"/>
      <c r="F2" s="67"/>
      <c r="G2" s="67"/>
      <c r="H2" s="12"/>
      <c r="S2" s="2">
        <f>SUM(C6:D6,F6:H6,J6:K6,M6:N6,C9:E9,G9:L9)</f>
        <v>0</v>
      </c>
    </row>
    <row r="3" spans="2:19" ht="15.75" thickBot="1"/>
    <row r="4" spans="2:19" ht="31.5" customHeight="1">
      <c r="B4" s="3"/>
      <c r="C4" s="13">
        <v>13</v>
      </c>
      <c r="D4" s="14">
        <v>25</v>
      </c>
      <c r="E4" s="15"/>
      <c r="F4" s="13">
        <v>1</v>
      </c>
      <c r="G4" s="16">
        <v>7</v>
      </c>
      <c r="H4" s="14">
        <v>5</v>
      </c>
      <c r="I4" s="15"/>
      <c r="J4" s="13">
        <v>9</v>
      </c>
      <c r="K4" s="14">
        <v>19</v>
      </c>
      <c r="L4" s="15"/>
      <c r="M4" s="13">
        <v>1</v>
      </c>
      <c r="N4" s="14">
        <v>14</v>
      </c>
      <c r="O4" s="15"/>
      <c r="P4" s="15"/>
    </row>
    <row r="5" spans="2:19" ht="31.5" customHeight="1" thickBot="1">
      <c r="B5" s="3"/>
      <c r="C5" s="50"/>
      <c r="D5" s="51"/>
      <c r="E5" s="46"/>
      <c r="F5" s="50"/>
      <c r="G5" s="52"/>
      <c r="H5" s="51"/>
      <c r="I5" s="46"/>
      <c r="J5" s="50"/>
      <c r="K5" s="51"/>
      <c r="L5" s="46"/>
      <c r="M5" s="50"/>
      <c r="N5" s="51"/>
      <c r="O5" s="54"/>
      <c r="P5" s="54"/>
    </row>
    <row r="6" spans="2:19" ht="15.75" customHeight="1" thickBot="1">
      <c r="B6" s="3"/>
      <c r="C6" s="17">
        <f>IF(C5="m",1,0)</f>
        <v>0</v>
      </c>
      <c r="D6" s="17">
        <f>IF(D5="y",1,0)</f>
        <v>0</v>
      </c>
      <c r="E6" s="17"/>
      <c r="F6" s="17">
        <f>IF(F5="a",1,0)</f>
        <v>0</v>
      </c>
      <c r="G6" s="17">
        <f>IF(G5="g",1,0)</f>
        <v>0</v>
      </c>
      <c r="H6" s="17">
        <f>IF(H5="e",1,0)</f>
        <v>0</v>
      </c>
      <c r="I6" s="17"/>
      <c r="J6" s="17">
        <f>IF(J5="i",1,0)</f>
        <v>0</v>
      </c>
      <c r="K6" s="17">
        <f>IF(K5="s",1,0)</f>
        <v>0</v>
      </c>
      <c r="L6" s="17"/>
      <c r="M6" s="17">
        <f>IF(M5="a",1,0)</f>
        <v>0</v>
      </c>
      <c r="N6" s="17">
        <f>IF(N5="n",1,0)</f>
        <v>0</v>
      </c>
      <c r="O6" s="17">
        <f>IF(O5="e",1,0)</f>
        <v>0</v>
      </c>
      <c r="P6" s="17">
        <f>IF(P5="r",1,0)</f>
        <v>0</v>
      </c>
    </row>
    <row r="7" spans="2:19" ht="31.5" customHeight="1">
      <c r="B7" s="3"/>
      <c r="C7" s="13">
        <v>15</v>
      </c>
      <c r="D7" s="16">
        <v>4</v>
      </c>
      <c r="E7" s="14">
        <v>4</v>
      </c>
      <c r="F7" s="15"/>
      <c r="G7" s="13">
        <v>14</v>
      </c>
      <c r="H7" s="16">
        <v>21</v>
      </c>
      <c r="I7" s="16">
        <v>13</v>
      </c>
      <c r="J7" s="16">
        <v>2</v>
      </c>
      <c r="K7" s="16">
        <v>5</v>
      </c>
      <c r="L7" s="14">
        <v>18</v>
      </c>
      <c r="M7" s="15"/>
      <c r="N7" s="15"/>
      <c r="O7" s="18"/>
    </row>
    <row r="8" spans="2:19" ht="31.5" customHeight="1" thickBot="1">
      <c r="B8" s="3"/>
      <c r="C8" s="50"/>
      <c r="D8" s="52"/>
      <c r="E8" s="51"/>
      <c r="F8" s="35"/>
      <c r="G8" s="33"/>
      <c r="H8" s="53"/>
      <c r="I8" s="53"/>
      <c r="J8" s="53"/>
      <c r="K8" s="53"/>
      <c r="L8" s="34"/>
      <c r="M8" s="35"/>
      <c r="N8" s="35"/>
      <c r="O8" s="19"/>
    </row>
    <row r="9" spans="2:19" ht="31.5" customHeight="1">
      <c r="C9" s="20">
        <f>IF(C8="o",1,0)</f>
        <v>0</v>
      </c>
      <c r="D9" s="20">
        <f>IF(D8="d",1,0)</f>
        <v>0</v>
      </c>
      <c r="E9" s="20">
        <f>IF(E8="d",1,0)</f>
        <v>0</v>
      </c>
      <c r="F9" s="20"/>
      <c r="G9" s="20">
        <f>IF(G8="n",1,0)</f>
        <v>0</v>
      </c>
      <c r="H9" s="20">
        <f>IF(H8="u",1,0)</f>
        <v>0</v>
      </c>
      <c r="I9" s="20">
        <f>IF(I8="m",1,0)</f>
        <v>0</v>
      </c>
      <c r="J9" s="20">
        <f>IF(J8="b",1,0)</f>
        <v>0</v>
      </c>
      <c r="K9" s="20">
        <f>IF(K8="e",1,0)</f>
        <v>0</v>
      </c>
      <c r="L9" s="20">
        <f>IF(L8="r",1,0)</f>
        <v>0</v>
      </c>
      <c r="M9" s="21"/>
      <c r="N9" s="21"/>
    </row>
    <row r="10" spans="2:19" ht="31.5" customHeight="1">
      <c r="H10" s="66" t="str">
        <f>IF(S2&lt;18,"We just got this clue sent to us, I think the numbers match up to letters.","Hey your good at these, so everyone with an even age is innocent")</f>
        <v>We just got this clue sent to us, I think the numbers match up to letters.</v>
      </c>
      <c r="I10" s="66"/>
      <c r="J10" s="66"/>
      <c r="K10" s="66"/>
      <c r="L10" s="66"/>
    </row>
    <row r="11" spans="2:19" ht="31.5" customHeight="1">
      <c r="H11" s="66"/>
      <c r="I11" s="66"/>
      <c r="J11" s="66"/>
      <c r="K11" s="66"/>
      <c r="L11" s="66"/>
    </row>
    <row r="12" spans="2:19" ht="31.5" customHeight="1"/>
    <row r="13" spans="2:19" ht="31.5" customHeight="1"/>
    <row r="14" spans="2:19" ht="31.5" customHeight="1"/>
    <row r="15" spans="2:19" ht="31.5" customHeight="1"/>
  </sheetData>
  <sheetProtection password="CA17" sheet="1"/>
  <mergeCells count="2">
    <mergeCell ref="H10:L11"/>
    <mergeCell ref="B2:G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B1:S15"/>
  <sheetViews>
    <sheetView workbookViewId="0">
      <selection activeCell="G4" sqref="G4:H4"/>
    </sheetView>
  </sheetViews>
  <sheetFormatPr defaultRowHeight="15"/>
  <cols>
    <col min="1" max="1" width="1.85546875" style="1" customWidth="1"/>
    <col min="2" max="2" width="2.28515625" style="1" customWidth="1"/>
    <col min="3" max="3" width="18.28515625" style="1" customWidth="1"/>
    <col min="4" max="4" width="11.7109375" style="1" customWidth="1"/>
    <col min="5" max="5" width="9" style="1" customWidth="1"/>
    <col min="6" max="8" width="9.140625" style="1"/>
    <col min="9" max="9" width="2.7109375" style="2" customWidth="1"/>
    <col min="10" max="10" width="5.140625" style="1" customWidth="1"/>
    <col min="11" max="16384" width="9.140625" style="1"/>
  </cols>
  <sheetData>
    <row r="1" spans="2:19">
      <c r="J1" s="2">
        <f>SUM(I4:I14)</f>
        <v>0</v>
      </c>
    </row>
    <row r="2" spans="2:19" ht="33.75">
      <c r="B2" s="64" t="s">
        <v>16</v>
      </c>
      <c r="C2" s="64"/>
      <c r="D2" s="64"/>
      <c r="E2" s="64"/>
      <c r="F2" s="64"/>
      <c r="G2" s="64"/>
      <c r="H2" s="12"/>
      <c r="S2" s="2">
        <v>0</v>
      </c>
    </row>
    <row r="3" spans="2:19" ht="15.75" thickBot="1"/>
    <row r="4" spans="2:19" ht="32.25" customHeight="1" thickBot="1">
      <c r="B4" s="3"/>
      <c r="C4" s="69">
        <v>444</v>
      </c>
      <c r="D4" s="70"/>
      <c r="E4" s="71"/>
      <c r="F4" s="15"/>
      <c r="G4" s="79"/>
      <c r="H4" s="80"/>
      <c r="I4" s="22">
        <f>IF(G4="I",1,0)</f>
        <v>0</v>
      </c>
      <c r="J4" s="15"/>
      <c r="K4" s="75" t="str">
        <f>IF(J1=6,"How are you so good at cracking codes? You are half way through quickly solve the forth clue.","WOW!! This looks hard, the shooter has told us that TEXTING is how we will solve this. What does that mean?")</f>
        <v>WOW!! This looks hard, the shooter has told us that TEXTING is how we will solve this. What does that mean?</v>
      </c>
      <c r="L4" s="75"/>
      <c r="M4" s="75"/>
      <c r="N4" s="75"/>
      <c r="O4" s="15"/>
      <c r="P4" s="15"/>
      <c r="Q4" s="18"/>
    </row>
    <row r="5" spans="2:19" ht="32.25" customHeight="1" thickBot="1">
      <c r="B5" s="3"/>
      <c r="C5" s="26"/>
      <c r="D5" s="26"/>
      <c r="E5" s="15"/>
      <c r="F5" s="55"/>
      <c r="G5" s="35"/>
      <c r="H5" s="35"/>
      <c r="I5" s="22"/>
      <c r="J5" s="26"/>
      <c r="K5" s="75"/>
      <c r="L5" s="75"/>
      <c r="M5" s="75"/>
      <c r="N5" s="75"/>
      <c r="O5" s="56"/>
      <c r="P5" s="56"/>
      <c r="Q5" s="18"/>
    </row>
    <row r="6" spans="2:19" ht="32.25" customHeight="1" thickBot="1">
      <c r="B6" s="3"/>
      <c r="C6" s="69" t="s">
        <v>17</v>
      </c>
      <c r="D6" s="70"/>
      <c r="E6" s="71"/>
      <c r="F6" s="17"/>
      <c r="G6" s="79"/>
      <c r="H6" s="80"/>
      <c r="I6" s="22">
        <f>IF(G6="dont",1,0)</f>
        <v>0</v>
      </c>
      <c r="J6" s="17"/>
      <c r="K6" s="75"/>
      <c r="L6" s="75"/>
      <c r="M6" s="75"/>
      <c r="N6" s="75"/>
      <c r="O6" s="17"/>
      <c r="P6" s="17"/>
      <c r="Q6" s="18"/>
    </row>
    <row r="7" spans="2:19" ht="32.25" customHeight="1" thickBot="1">
      <c r="B7" s="3"/>
      <c r="C7" s="15"/>
      <c r="D7" s="15"/>
      <c r="E7" s="15"/>
      <c r="F7" s="15"/>
      <c r="G7" s="46"/>
      <c r="H7" s="46"/>
      <c r="I7" s="22"/>
      <c r="J7" s="15"/>
      <c r="K7" s="15"/>
      <c r="L7" s="15"/>
      <c r="M7" s="15"/>
      <c r="N7" s="15"/>
      <c r="O7" s="18"/>
      <c r="P7" s="18"/>
      <c r="Q7" s="18"/>
    </row>
    <row r="8" spans="2:19" ht="32.25" customHeight="1" thickBot="1">
      <c r="B8" s="3"/>
      <c r="C8" s="68">
        <v>966677755</v>
      </c>
      <c r="D8" s="68"/>
      <c r="E8" s="68"/>
      <c r="F8" s="26"/>
      <c r="G8" s="79"/>
      <c r="H8" s="80"/>
      <c r="I8" s="22">
        <f>IF(G8="work",1,0)</f>
        <v>0</v>
      </c>
      <c r="J8" s="26"/>
      <c r="K8" s="26"/>
      <c r="L8" s="26"/>
      <c r="M8" s="26"/>
      <c r="N8" s="26"/>
      <c r="O8" s="19"/>
      <c r="P8" s="18"/>
      <c r="Q8" s="18"/>
    </row>
    <row r="9" spans="2:19" ht="32.25" customHeight="1" thickBot="1">
      <c r="C9" s="21"/>
      <c r="D9" s="21"/>
      <c r="E9" s="21"/>
      <c r="F9" s="21"/>
      <c r="G9" s="47"/>
      <c r="H9" s="47"/>
      <c r="I9" s="22"/>
      <c r="J9" s="21"/>
      <c r="K9" s="21"/>
      <c r="L9" s="21"/>
      <c r="M9" s="21"/>
      <c r="N9" s="21"/>
      <c r="O9" s="18"/>
      <c r="P9" s="18"/>
      <c r="Q9" s="18"/>
    </row>
    <row r="10" spans="2:19" ht="32.25" customHeight="1" thickBot="1">
      <c r="C10" s="72">
        <v>333666777</v>
      </c>
      <c r="D10" s="73"/>
      <c r="E10" s="74"/>
      <c r="G10" s="79"/>
      <c r="H10" s="80"/>
      <c r="I10" s="22">
        <f>IF(G10="for",1,0)</f>
        <v>0</v>
      </c>
      <c r="J10" s="23"/>
      <c r="K10" s="23"/>
      <c r="L10" s="23"/>
    </row>
    <row r="11" spans="2:19" ht="32.25" customHeight="1" thickBot="1">
      <c r="G11" s="48"/>
      <c r="H11" s="49"/>
      <c r="I11" s="22"/>
      <c r="J11" s="23"/>
      <c r="K11" s="23"/>
      <c r="L11" s="23"/>
    </row>
    <row r="12" spans="2:19" ht="31.5" customHeight="1" thickBot="1">
      <c r="C12" s="72">
        <v>6777</v>
      </c>
      <c r="D12" s="73"/>
      <c r="E12" s="74"/>
      <c r="G12" s="79"/>
      <c r="H12" s="80"/>
      <c r="I12" s="22">
        <f>IF(G12="mr",1,0)</f>
        <v>0</v>
      </c>
    </row>
    <row r="13" spans="2:19" ht="31.5" customHeight="1" thickBot="1">
      <c r="G13" s="48"/>
      <c r="H13" s="48"/>
      <c r="I13" s="22"/>
    </row>
    <row r="14" spans="2:19" ht="31.5" customHeight="1" thickBot="1">
      <c r="C14" s="76">
        <v>2288777667777</v>
      </c>
      <c r="D14" s="77"/>
      <c r="E14" s="78"/>
      <c r="G14" s="79"/>
      <c r="H14" s="80"/>
      <c r="I14" s="22">
        <f>IF(G14="burns",1,0)</f>
        <v>0</v>
      </c>
    </row>
    <row r="15" spans="2:19" ht="31.5" customHeight="1"/>
  </sheetData>
  <sheetProtection password="8103" sheet="1"/>
  <mergeCells count="14">
    <mergeCell ref="C12:E12"/>
    <mergeCell ref="C14:E14"/>
    <mergeCell ref="G4:H4"/>
    <mergeCell ref="G6:H6"/>
    <mergeCell ref="G8:H8"/>
    <mergeCell ref="G10:H10"/>
    <mergeCell ref="G14:H14"/>
    <mergeCell ref="G12:H12"/>
    <mergeCell ref="B2:G2"/>
    <mergeCell ref="C8:E8"/>
    <mergeCell ref="C6:E6"/>
    <mergeCell ref="C4:E4"/>
    <mergeCell ref="C10:E10"/>
    <mergeCell ref="K4:N6"/>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dimension ref="B1:S15"/>
  <sheetViews>
    <sheetView workbookViewId="0">
      <selection activeCell="C5" sqref="C5"/>
    </sheetView>
  </sheetViews>
  <sheetFormatPr defaultRowHeight="15"/>
  <cols>
    <col min="1" max="1" width="1.85546875" style="1" customWidth="1"/>
    <col min="2" max="2" width="2.28515625" style="1" customWidth="1"/>
    <col min="3" max="3" width="9.140625" style="1"/>
    <col min="4" max="4" width="9.140625" style="1" customWidth="1"/>
    <col min="5" max="8" width="9.140625" style="1"/>
    <col min="9" max="9" width="2.85546875" style="1" customWidth="1"/>
    <col min="10" max="16384" width="9.140625" style="1"/>
  </cols>
  <sheetData>
    <row r="1" spans="2:19">
      <c r="J1" s="2">
        <f>SUM(C6,E6:F6,C9:H9)</f>
        <v>0</v>
      </c>
    </row>
    <row r="2" spans="2:19" ht="33.75">
      <c r="B2" s="64" t="s">
        <v>18</v>
      </c>
      <c r="C2" s="64"/>
      <c r="D2" s="64"/>
      <c r="E2" s="64"/>
      <c r="H2" s="81" t="str">
        <f>IF(J1=9,"Your gonna have to teach me how to do this and ill teach you how to eat a do-nut in one mouth full. Cross off all the Males.","This ones a bit strange, maybe have a look inside your police kit envelope for a tool that will help you.")</f>
        <v>This ones a bit strange, maybe have a look inside your police kit envelope for a tool that will help you.</v>
      </c>
      <c r="I2" s="81"/>
      <c r="J2" s="81"/>
      <c r="K2" s="81"/>
      <c r="L2" s="81"/>
      <c r="M2" s="81"/>
      <c r="S2" s="2">
        <v>0</v>
      </c>
    </row>
    <row r="3" spans="2:19" ht="15.75" thickBot="1">
      <c r="H3" s="81"/>
      <c r="I3" s="81"/>
      <c r="J3" s="81"/>
      <c r="K3" s="81"/>
      <c r="L3" s="81"/>
      <c r="M3" s="81"/>
    </row>
    <row r="4" spans="2:19" ht="31.5" customHeight="1" thickBot="1">
      <c r="B4" s="3"/>
      <c r="C4" s="4" t="s">
        <v>19</v>
      </c>
      <c r="D4" s="5"/>
      <c r="E4" s="9" t="s">
        <v>20</v>
      </c>
      <c r="F4" s="58" t="s">
        <v>21</v>
      </c>
      <c r="G4" s="5"/>
      <c r="H4" s="81"/>
      <c r="I4" s="81"/>
      <c r="J4" s="81"/>
      <c r="K4" s="81"/>
      <c r="L4" s="81"/>
      <c r="M4" s="81"/>
      <c r="N4" s="25"/>
    </row>
    <row r="5" spans="2:19" ht="31.5" customHeight="1" thickBot="1">
      <c r="B5" s="3"/>
      <c r="C5" s="40"/>
      <c r="D5" s="41"/>
      <c r="E5" s="42"/>
      <c r="F5" s="43"/>
      <c r="G5" s="5"/>
      <c r="H5" s="26"/>
      <c r="I5" s="15"/>
      <c r="J5" s="25"/>
      <c r="K5" s="25"/>
      <c r="L5" s="25"/>
      <c r="M5" s="25"/>
      <c r="N5" s="25"/>
    </row>
    <row r="6" spans="2:19" ht="15.75" customHeight="1" thickBot="1">
      <c r="B6" s="3"/>
      <c r="C6" s="6">
        <f>IF(C5="I",1,0)</f>
        <v>0</v>
      </c>
      <c r="D6" s="6"/>
      <c r="E6" s="6">
        <f>IF(E5="A",1,0)</f>
        <v>0</v>
      </c>
      <c r="F6" s="6">
        <f>IF(F5="M",1,0)</f>
        <v>0</v>
      </c>
      <c r="G6" s="6"/>
      <c r="H6" s="6"/>
      <c r="I6" s="6"/>
      <c r="J6" s="25"/>
      <c r="K6" s="25"/>
      <c r="L6" s="25"/>
      <c r="M6" s="25"/>
      <c r="N6" s="25"/>
    </row>
    <row r="7" spans="2:19" ht="31.5" customHeight="1" thickBot="1">
      <c r="B7" s="3"/>
      <c r="C7" s="9" t="s">
        <v>22</v>
      </c>
      <c r="D7" s="11" t="s">
        <v>23</v>
      </c>
      <c r="E7" s="59" t="s">
        <v>21</v>
      </c>
      <c r="F7" s="11" t="s">
        <v>20</v>
      </c>
      <c r="G7" s="24" t="s">
        <v>24</v>
      </c>
      <c r="H7" s="10" t="s">
        <v>23</v>
      </c>
      <c r="I7" s="15"/>
      <c r="J7" s="15"/>
      <c r="K7" s="15"/>
      <c r="L7" s="15"/>
      <c r="M7" s="15"/>
      <c r="N7" s="5"/>
    </row>
    <row r="8" spans="2:19" ht="31.5" customHeight="1" thickBot="1">
      <c r="B8" s="3"/>
      <c r="C8" s="42"/>
      <c r="D8" s="44"/>
      <c r="E8" s="44"/>
      <c r="F8" s="44"/>
      <c r="G8" s="45"/>
      <c r="H8" s="34"/>
      <c r="I8" s="26"/>
      <c r="J8" s="26"/>
      <c r="K8" s="26"/>
      <c r="L8" s="26"/>
      <c r="M8" s="26"/>
      <c r="N8" s="5"/>
      <c r="O8" s="7"/>
    </row>
    <row r="9" spans="2:19" ht="31.5" customHeight="1">
      <c r="C9" s="8">
        <f>IF(C8="F",1,0)</f>
        <v>0</v>
      </c>
      <c r="D9" s="8">
        <f>IF(D8="E",1,0)</f>
        <v>0</v>
      </c>
      <c r="E9" s="8">
        <f>IF(E8="M",1,0)</f>
        <v>0</v>
      </c>
      <c r="F9" s="8">
        <f>IF(F8="A",1,0)</f>
        <v>0</v>
      </c>
      <c r="G9" s="8">
        <f>IF(G8="L",1,0)</f>
        <v>0</v>
      </c>
      <c r="H9" s="8">
        <f>IF(H8="E",1,0)</f>
        <v>0</v>
      </c>
      <c r="I9" s="8"/>
      <c r="J9" s="8"/>
      <c r="K9" s="8"/>
      <c r="L9" s="8"/>
      <c r="M9" s="8"/>
    </row>
    <row r="10" spans="2:19" ht="31.5" customHeight="1">
      <c r="H10" s="65"/>
      <c r="I10" s="65"/>
      <c r="J10" s="65"/>
      <c r="K10" s="65"/>
      <c r="L10" s="65"/>
    </row>
    <row r="11" spans="2:19" ht="31.5" customHeight="1">
      <c r="H11" s="65"/>
      <c r="I11" s="65"/>
      <c r="J11" s="65"/>
      <c r="K11" s="65"/>
      <c r="L11" s="65"/>
    </row>
    <row r="12" spans="2:19" ht="31.5" customHeight="1"/>
    <row r="13" spans="2:19" ht="31.5" customHeight="1"/>
    <row r="14" spans="2:19" ht="31.5" customHeight="1"/>
    <row r="15" spans="2:19" ht="31.5" customHeight="1"/>
  </sheetData>
  <sheetProtection password="FEC3" sheet="1"/>
  <mergeCells count="3">
    <mergeCell ref="B2:E2"/>
    <mergeCell ref="H10:L11"/>
    <mergeCell ref="H2:M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B1:S15"/>
  <sheetViews>
    <sheetView zoomScale="70" zoomScaleNormal="70" workbookViewId="0">
      <selection activeCell="K24" sqref="K24"/>
    </sheetView>
  </sheetViews>
  <sheetFormatPr defaultRowHeight="15"/>
  <cols>
    <col min="1" max="1" width="1.85546875" style="1" customWidth="1"/>
    <col min="2" max="2" width="2.28515625" style="1" customWidth="1"/>
    <col min="3" max="3" width="5.7109375" style="1" customWidth="1"/>
    <col min="4" max="4" width="9.140625" style="1" customWidth="1"/>
    <col min="5" max="16384" width="9.140625" style="1"/>
  </cols>
  <sheetData>
    <row r="1" spans="2:19">
      <c r="R1" s="2">
        <f>SUM(D9:E9,G9:I9,K9:L9,N9:Q9,D12:H12,J12:L12,N12:O12,D15:F15,H15:L15)</f>
        <v>0</v>
      </c>
    </row>
    <row r="2" spans="2:19" ht="33.75">
      <c r="B2" s="12" t="s">
        <v>25</v>
      </c>
      <c r="C2" s="12"/>
      <c r="D2" s="12"/>
      <c r="E2" s="12"/>
      <c r="N2" s="82" t="str">
        <f>IF(R1=24,"I didn't think you would get that one. Was it easy? If you have solved all 5 clues then you should know who the shooter was, quickly write it down.","This one looks hard. It's a mixture of the other ciphers. The Cipher wheel key is A = k. The rest you will have to work out because I'm on a break.")</f>
        <v>This one looks hard. It's a mixture of the other ciphers. The Cipher wheel key is A = k. The rest you will have to work out because I'm on a break.</v>
      </c>
      <c r="O2" s="82"/>
      <c r="P2" s="82"/>
      <c r="Q2" s="82"/>
      <c r="S2" s="2">
        <v>0</v>
      </c>
    </row>
    <row r="3" spans="2:19">
      <c r="N3" s="82"/>
      <c r="O3" s="82"/>
      <c r="P3" s="82"/>
      <c r="Q3" s="82"/>
    </row>
    <row r="4" spans="2:19" ht="40.5" customHeight="1">
      <c r="B4" s="3"/>
      <c r="C4" s="15"/>
      <c r="D4" s="15"/>
      <c r="E4" s="15"/>
      <c r="F4" s="15"/>
      <c r="G4" s="15"/>
      <c r="H4" s="15"/>
      <c r="I4" s="15"/>
      <c r="J4" s="15"/>
      <c r="K4" s="15"/>
      <c r="L4" s="15"/>
      <c r="M4" s="15"/>
      <c r="N4" s="82"/>
      <c r="O4" s="82"/>
      <c r="P4" s="82"/>
      <c r="Q4" s="82"/>
    </row>
    <row r="5" spans="2:19" ht="17.25" customHeight="1">
      <c r="B5" s="3"/>
      <c r="C5" s="26"/>
      <c r="D5" s="15"/>
      <c r="E5" s="26"/>
      <c r="F5" s="26"/>
      <c r="G5" s="15"/>
      <c r="H5" s="26"/>
      <c r="I5" s="15"/>
      <c r="J5" s="26"/>
      <c r="K5" s="26"/>
      <c r="L5" s="26"/>
      <c r="M5" s="26"/>
      <c r="N5" s="26"/>
    </row>
    <row r="6" spans="2:19" ht="6" customHeight="1" thickBot="1">
      <c r="B6" s="3"/>
      <c r="C6" s="27"/>
      <c r="D6" s="27"/>
      <c r="E6" s="27"/>
      <c r="F6" s="27"/>
      <c r="G6" s="27"/>
      <c r="H6" s="27"/>
      <c r="I6" s="27"/>
      <c r="J6" s="27"/>
      <c r="K6" s="27"/>
      <c r="L6" s="27"/>
      <c r="M6" s="27"/>
      <c r="N6" s="27"/>
    </row>
    <row r="7" spans="2:19" ht="31.5" customHeight="1" thickBot="1">
      <c r="B7" s="3"/>
      <c r="C7" s="15"/>
      <c r="D7" s="60">
        <v>13</v>
      </c>
      <c r="E7" s="61" t="str">
        <f>"-.--"</f>
        <v>-.--</v>
      </c>
      <c r="F7" s="31"/>
      <c r="G7" s="60" t="s">
        <v>8</v>
      </c>
      <c r="H7" s="62" t="s">
        <v>11</v>
      </c>
      <c r="I7" s="61">
        <v>5</v>
      </c>
      <c r="J7" s="31"/>
      <c r="K7" s="60">
        <v>444</v>
      </c>
      <c r="L7" s="61" t="s">
        <v>26</v>
      </c>
      <c r="M7" s="31"/>
      <c r="N7" s="60">
        <v>666</v>
      </c>
      <c r="O7" s="62">
        <v>888</v>
      </c>
      <c r="P7" s="62">
        <v>5</v>
      </c>
      <c r="Q7" s="61" t="s">
        <v>27</v>
      </c>
    </row>
    <row r="8" spans="2:19" ht="31.5" customHeight="1" thickBot="1">
      <c r="B8" s="3"/>
      <c r="C8" s="26"/>
      <c r="D8" s="33"/>
      <c r="E8" s="34"/>
      <c r="F8" s="35"/>
      <c r="G8" s="36"/>
      <c r="H8" s="37"/>
      <c r="I8" s="38"/>
      <c r="J8" s="35"/>
      <c r="K8" s="36"/>
      <c r="L8" s="38"/>
      <c r="M8" s="35"/>
      <c r="N8" s="36"/>
      <c r="O8" s="37"/>
      <c r="P8" s="37"/>
      <c r="Q8" s="38"/>
    </row>
    <row r="9" spans="2:19" s="2" customFormat="1" ht="8.25" customHeight="1" thickBot="1">
      <c r="C9" s="8"/>
      <c r="D9" s="8">
        <f>IF(D8="m",1,0)</f>
        <v>0</v>
      </c>
      <c r="E9" s="8">
        <f>IF(E8="y",1,0)</f>
        <v>0</v>
      </c>
      <c r="F9" s="8"/>
      <c r="G9" s="8">
        <f>IF(G8="a",1,0)</f>
        <v>0</v>
      </c>
      <c r="H9" s="8">
        <f>IF(H8="g",1,0)</f>
        <v>0</v>
      </c>
      <c r="I9" s="8">
        <f>IF(I8="e",1,0)</f>
        <v>0</v>
      </c>
      <c r="J9" s="8"/>
      <c r="K9" s="8">
        <f>IF(K8="i",1,0)</f>
        <v>0</v>
      </c>
      <c r="L9" s="8">
        <f>IF(L8="s",1,0)</f>
        <v>0</v>
      </c>
      <c r="M9" s="8"/>
      <c r="N9" s="8">
        <f>IF(N8="o",1,0)</f>
        <v>0</v>
      </c>
      <c r="O9" s="8">
        <f>IF(O8="v",1,0)</f>
        <v>0</v>
      </c>
      <c r="P9" s="8">
        <f>IF(P8="e",1,0)</f>
        <v>0</v>
      </c>
      <c r="Q9" s="8">
        <f>IF(Q8="r",1,0)</f>
        <v>0</v>
      </c>
    </row>
    <row r="10" spans="2:19" ht="31.5" customHeight="1" thickBot="1">
      <c r="D10" s="60" t="s">
        <v>10</v>
      </c>
      <c r="E10" s="62" t="s">
        <v>13</v>
      </c>
      <c r="F10" s="62">
        <v>6</v>
      </c>
      <c r="G10" s="62" t="s">
        <v>29</v>
      </c>
      <c r="H10" s="61">
        <v>25</v>
      </c>
      <c r="I10" s="32"/>
      <c r="J10" s="60">
        <v>1</v>
      </c>
      <c r="K10" s="62" t="str">
        <f>"-."</f>
        <v>-.</v>
      </c>
      <c r="L10" s="61">
        <v>3</v>
      </c>
      <c r="M10" s="32"/>
      <c r="N10" s="86">
        <v>4446</v>
      </c>
      <c r="O10" s="88"/>
      <c r="P10" s="29"/>
      <c r="Q10" s="29"/>
    </row>
    <row r="11" spans="2:19" ht="31.5" customHeight="1" thickBot="1">
      <c r="D11" s="36"/>
      <c r="E11" s="37"/>
      <c r="F11" s="37"/>
      <c r="G11" s="37"/>
      <c r="H11" s="38"/>
      <c r="I11" s="39"/>
      <c r="J11" s="36"/>
      <c r="K11" s="37"/>
      <c r="L11" s="38"/>
      <c r="M11" s="39"/>
      <c r="N11" s="83"/>
      <c r="O11" s="85"/>
      <c r="P11" s="29"/>
      <c r="Q11" s="29"/>
    </row>
    <row r="12" spans="2:19" s="2" customFormat="1" ht="5.25" customHeight="1" thickBot="1">
      <c r="D12" s="57">
        <f>IF(D11="f",1,0)</f>
        <v>0</v>
      </c>
      <c r="E12" s="57">
        <f>IF(E11="i",1,0)</f>
        <v>0</v>
      </c>
      <c r="F12" s="57">
        <f>IF(F11="f",1,0)</f>
        <v>0</v>
      </c>
      <c r="G12" s="57">
        <f>IF(G11="t",1,0)</f>
        <v>0</v>
      </c>
      <c r="H12" s="57">
        <f>IF(H11="y",1,0)</f>
        <v>0</v>
      </c>
      <c r="I12" s="57"/>
      <c r="J12" s="57">
        <f>IF(J11="a",1,0)</f>
        <v>0</v>
      </c>
      <c r="K12" s="57">
        <f>IF(K11="n",1,0)</f>
        <v>0</v>
      </c>
      <c r="L12" s="57">
        <f>IF(L11="d",1,0)</f>
        <v>0</v>
      </c>
      <c r="M12" s="57"/>
      <c r="N12" s="57">
        <f>IF(N11="im",1,0)</f>
        <v>0</v>
      </c>
      <c r="O12" s="57"/>
      <c r="P12" s="30"/>
      <c r="Q12" s="30"/>
    </row>
    <row r="13" spans="2:19" ht="31.5" customHeight="1" thickBot="1">
      <c r="D13" s="60">
        <v>66</v>
      </c>
      <c r="E13" s="63" t="s">
        <v>30</v>
      </c>
      <c r="F13" s="61">
        <v>20</v>
      </c>
      <c r="G13" s="32"/>
      <c r="H13" s="86" t="s">
        <v>28</v>
      </c>
      <c r="I13" s="87"/>
      <c r="J13" s="87"/>
      <c r="K13" s="87"/>
      <c r="L13" s="88"/>
      <c r="M13" s="28"/>
      <c r="N13" s="28"/>
      <c r="O13" s="28"/>
      <c r="P13" s="29"/>
      <c r="Q13" s="29"/>
    </row>
    <row r="14" spans="2:19" ht="31.5" customHeight="1" thickBot="1">
      <c r="D14" s="36"/>
      <c r="E14" s="37"/>
      <c r="F14" s="38"/>
      <c r="G14" s="39"/>
      <c r="H14" s="83"/>
      <c r="I14" s="84"/>
      <c r="J14" s="84"/>
      <c r="K14" s="84"/>
      <c r="L14" s="85"/>
      <c r="M14" s="28"/>
      <c r="N14" s="28"/>
      <c r="O14" s="28"/>
      <c r="P14" s="29"/>
      <c r="Q14" s="29"/>
    </row>
    <row r="15" spans="2:19" s="2" customFormat="1" ht="31.5" customHeight="1">
      <c r="D15" s="2">
        <f>IF(D14="N",1,0)</f>
        <v>0</v>
      </c>
      <c r="E15" s="2">
        <f>IF(E14="o",1,0)</f>
        <v>0</v>
      </c>
      <c r="F15" s="2">
        <f>IF(F14="t",1,0)</f>
        <v>0</v>
      </c>
      <c r="H15" s="2">
        <f>IF(H14="crazy",1,0)</f>
        <v>0</v>
      </c>
    </row>
  </sheetData>
  <sheetProtection password="8103" sheet="1"/>
  <mergeCells count="5">
    <mergeCell ref="N2:Q4"/>
    <mergeCell ref="H14:L14"/>
    <mergeCell ref="H13:L13"/>
    <mergeCell ref="N10:O10"/>
    <mergeCell ref="N11:O11"/>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CLUE 1 - Cipher Wheel</vt:lpstr>
      <vt:lpstr>CLUE 2 - Number Replace</vt:lpstr>
      <vt:lpstr>CLUE 3 - Mobile Code</vt:lpstr>
      <vt:lpstr>CLUE 4 - Morse Code</vt:lpstr>
      <vt:lpstr>CLUE 5 - Mixture</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J Welsh</dc:creator>
  <cp:lastModifiedBy>K Welsh</cp:lastModifiedBy>
  <dcterms:created xsi:type="dcterms:W3CDTF">2011-05-09T00:59:11Z</dcterms:created>
  <dcterms:modified xsi:type="dcterms:W3CDTF">2013-05-10T10:31:14Z</dcterms:modified>
</cp:coreProperties>
</file>